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B50" i="1" l="1"/>
  <c r="Q45" i="1"/>
  <c r="Q44" i="1"/>
  <c r="Q43" i="1"/>
  <c r="B52" i="1"/>
  <c r="E29" i="1"/>
  <c r="F29" i="1"/>
  <c r="F30" i="1"/>
  <c r="E31" i="1"/>
  <c r="D31" i="1"/>
  <c r="D30" i="1"/>
  <c r="E36" i="1"/>
  <c r="F36" i="1"/>
  <c r="L36" i="1" s="1"/>
  <c r="F37" i="1"/>
  <c r="L37" i="1" s="1"/>
  <c r="E38" i="1"/>
  <c r="D38" i="1"/>
  <c r="E43" i="1"/>
  <c r="F43" i="1"/>
  <c r="F44" i="1"/>
  <c r="L44" i="1" s="1"/>
  <c r="E45" i="1"/>
  <c r="D45" i="1"/>
  <c r="D44" i="1"/>
  <c r="J44" i="1" s="1"/>
  <c r="M50" i="1"/>
  <c r="Q50" i="1" s="1"/>
  <c r="H30" i="1"/>
  <c r="L31" i="1" s="1"/>
  <c r="K49" i="1"/>
  <c r="O49" i="1" s="1"/>
  <c r="I50" i="1"/>
  <c r="P50" i="1" s="1"/>
  <c r="E50" i="1"/>
  <c r="M49" i="1" s="1"/>
  <c r="Q49" i="1" s="1"/>
  <c r="F50" i="1"/>
  <c r="L49" i="1" s="1"/>
  <c r="P49" i="1" s="1"/>
  <c r="G50" i="1"/>
  <c r="D50" i="1"/>
  <c r="L51" i="1" s="1"/>
  <c r="P51" i="1" s="1"/>
  <c r="B51" i="1"/>
  <c r="H44" i="1"/>
  <c r="L45" i="1" s="1"/>
  <c r="D43" i="1"/>
  <c r="J43" i="1" s="1"/>
  <c r="Q38" i="1"/>
  <c r="Q37" i="1"/>
  <c r="Q36" i="1"/>
  <c r="H37" i="1"/>
  <c r="K38" i="1" s="1"/>
  <c r="D37" i="1"/>
  <c r="J37" i="1" s="1"/>
  <c r="D36" i="1"/>
  <c r="J36" i="1" s="1"/>
  <c r="Q31" i="1"/>
  <c r="Q30" i="1"/>
  <c r="Q29" i="1"/>
  <c r="D29" i="1"/>
  <c r="H6" i="1"/>
  <c r="D6" i="1"/>
  <c r="K44" i="1" l="1"/>
  <c r="K51" i="1"/>
  <c r="O51" i="1" s="1"/>
  <c r="K50" i="1"/>
  <c r="O50" i="1" s="1"/>
  <c r="K45" i="1"/>
  <c r="K30" i="1"/>
  <c r="L38" i="1"/>
  <c r="Q51" i="1"/>
  <c r="K37" i="1"/>
  <c r="J38" i="1"/>
  <c r="L43" i="1"/>
  <c r="J45" i="1"/>
  <c r="K43" i="1"/>
  <c r="K36" i="1"/>
  <c r="L29" i="1"/>
  <c r="L30" i="1"/>
  <c r="K31" i="1"/>
  <c r="J31" i="1"/>
  <c r="J29" i="1"/>
  <c r="K29" i="1"/>
  <c r="J30" i="1"/>
  <c r="O6" i="1"/>
  <c r="P6" i="1" l="1"/>
  <c r="C11" i="1" s="1"/>
  <c r="B31" i="1" s="1"/>
  <c r="A11" i="1" l="1"/>
  <c r="B29" i="1" s="1"/>
  <c r="B11" i="1"/>
  <c r="B30" i="1" s="1"/>
  <c r="S49" i="1" l="1" a="1"/>
  <c r="N29" i="1" a="1"/>
  <c r="N29" i="1" l="1"/>
  <c r="T29" i="1" s="1"/>
  <c r="B36" i="1" s="1"/>
  <c r="N31" i="1"/>
  <c r="T31" i="1" s="1"/>
  <c r="B38" i="1" s="1"/>
  <c r="N30" i="1"/>
  <c r="T30" i="1" s="1"/>
  <c r="B37" i="1" s="1"/>
  <c r="S49" i="1"/>
  <c r="U49" i="1" s="1"/>
  <c r="S50" i="1"/>
  <c r="U50" i="1" s="1"/>
  <c r="S51" i="1"/>
  <c r="U51" i="1" s="1"/>
  <c r="N36" i="1" l="1" a="1"/>
  <c r="N36" i="1" l="1"/>
  <c r="T36" i="1" s="1"/>
  <c r="B43" i="1" s="1"/>
  <c r="N38" i="1"/>
  <c r="T38" i="1" s="1"/>
  <c r="B45" i="1" s="1"/>
  <c r="N37" i="1"/>
  <c r="T37" i="1" s="1"/>
  <c r="B44" i="1" s="1"/>
  <c r="N43" i="1" l="1" a="1"/>
  <c r="N43" i="1" l="1"/>
  <c r="T43" i="1" s="1"/>
  <c r="W49" i="1" s="1"/>
  <c r="N44" i="1"/>
  <c r="T44" i="1" s="1"/>
  <c r="W50" i="1" s="1"/>
  <c r="N45" i="1"/>
  <c r="T45" i="1" s="1"/>
  <c r="W51" i="1" s="1"/>
</calcChain>
</file>

<file path=xl/sharedStrings.xml><?xml version="1.0" encoding="utf-8"?>
<sst xmlns="http://schemas.openxmlformats.org/spreadsheetml/2006/main" count="97" uniqueCount="51">
  <si>
    <t>Исходные данные</t>
  </si>
  <si>
    <t>B</t>
  </si>
  <si>
    <t>L</t>
  </si>
  <si>
    <t>H</t>
  </si>
  <si>
    <t>⁰</t>
  </si>
  <si>
    <t>′</t>
  </si>
  <si>
    <t>″</t>
  </si>
  <si>
    <t>м</t>
  </si>
  <si>
    <t>Пунтк №6</t>
  </si>
  <si>
    <t>Параметры эллипсоида №1</t>
  </si>
  <si>
    <t>a</t>
  </si>
  <si>
    <t>b</t>
  </si>
  <si>
    <r>
      <rPr>
        <sz val="10"/>
        <color theme="1"/>
        <rFont val="Times New Roman"/>
        <family val="1"/>
        <charset val="204"/>
      </rPr>
      <t>e</t>
    </r>
    <r>
      <rPr>
        <sz val="14"/>
        <color theme="1"/>
        <rFont val="Times New Roman"/>
        <family val="1"/>
        <charset val="204"/>
      </rPr>
      <t>2</t>
    </r>
  </si>
  <si>
    <t>N</t>
  </si>
  <si>
    <t>X</t>
  </si>
  <si>
    <t>Y</t>
  </si>
  <si>
    <t>Z</t>
  </si>
  <si>
    <t>Геоцентрические координаты пункта</t>
  </si>
  <si>
    <t>радианы д.г.</t>
  </si>
  <si>
    <t>Параметры трансформации</t>
  </si>
  <si>
    <t>Ск(i)</t>
  </si>
  <si>
    <t>Ск(i+1)</t>
  </si>
  <si>
    <t>dx(м)</t>
  </si>
  <si>
    <t>dy(м)</t>
  </si>
  <si>
    <t>dz(м)</t>
  </si>
  <si>
    <t>ωx (″)</t>
  </si>
  <si>
    <t>ωy (″)</t>
  </si>
  <si>
    <t>ωz (″)</t>
  </si>
  <si>
    <r>
      <rPr>
        <i/>
        <sz val="14"/>
        <color theme="1"/>
        <rFont val="Times New Roman"/>
        <family val="1"/>
        <charset val="204"/>
      </rPr>
      <t>dm</t>
    </r>
    <r>
      <rPr>
        <sz val="14"/>
        <color theme="1"/>
        <rFont val="Times New Roman"/>
        <family val="1"/>
        <charset val="204"/>
      </rPr>
      <t xml:space="preserve"> *10^6</t>
    </r>
  </si>
  <si>
    <t>Ск(6) - Ск(7)</t>
  </si>
  <si>
    <t>Ск(7) - Ск(8)</t>
  </si>
  <si>
    <t>Ск(8) - Ск(9)</t>
  </si>
  <si>
    <t>СКП параметров трансформации</t>
  </si>
  <si>
    <r>
      <rPr>
        <i/>
        <sz val="20"/>
        <color theme="1"/>
        <rFont val="Times New Roman"/>
        <family val="1"/>
        <charset val="204"/>
      </rPr>
      <t>m</t>
    </r>
    <r>
      <rPr>
        <i/>
        <sz val="14"/>
        <color theme="1"/>
        <rFont val="Times New Roman"/>
        <family val="1"/>
        <charset val="204"/>
      </rPr>
      <t>dx(м)</t>
    </r>
  </si>
  <si>
    <r>
      <rPr>
        <i/>
        <sz val="18"/>
        <color theme="1"/>
        <rFont val="Times New Roman"/>
        <family val="1"/>
        <charset val="204"/>
      </rPr>
      <t>m</t>
    </r>
    <r>
      <rPr>
        <i/>
        <sz val="14"/>
        <color theme="1"/>
        <rFont val="Times New Roman"/>
        <family val="1"/>
        <charset val="204"/>
      </rPr>
      <t>dy(м)</t>
    </r>
  </si>
  <si>
    <r>
      <rPr>
        <i/>
        <sz val="18"/>
        <color theme="1"/>
        <rFont val="Times New Roman"/>
        <family val="1"/>
        <charset val="204"/>
      </rPr>
      <t>m</t>
    </r>
    <r>
      <rPr>
        <i/>
        <sz val="14"/>
        <color theme="1"/>
        <rFont val="Times New Roman"/>
        <family val="1"/>
        <charset val="204"/>
      </rPr>
      <t>dz(м)</t>
    </r>
  </si>
  <si>
    <r>
      <rPr>
        <i/>
        <sz val="18"/>
        <color theme="1"/>
        <rFont val="Calibri"/>
        <family val="2"/>
        <charset val="204"/>
      </rPr>
      <t>m</t>
    </r>
    <r>
      <rPr>
        <i/>
        <sz val="14"/>
        <color theme="1"/>
        <rFont val="Calibri"/>
        <family val="2"/>
        <charset val="204"/>
      </rPr>
      <t>ωx (″)</t>
    </r>
  </si>
  <si>
    <r>
      <rPr>
        <i/>
        <sz val="18"/>
        <color theme="1"/>
        <rFont val="Calibri"/>
        <family val="2"/>
        <charset val="204"/>
      </rPr>
      <t>m</t>
    </r>
    <r>
      <rPr>
        <i/>
        <sz val="14"/>
        <color theme="1"/>
        <rFont val="Calibri"/>
        <family val="2"/>
        <charset val="204"/>
      </rPr>
      <t>ωy (″)</t>
    </r>
  </si>
  <si>
    <r>
      <rPr>
        <i/>
        <sz val="18"/>
        <color theme="1"/>
        <rFont val="Calibri"/>
        <family val="2"/>
        <charset val="204"/>
      </rPr>
      <t>m</t>
    </r>
    <r>
      <rPr>
        <i/>
        <sz val="14"/>
        <color theme="1"/>
        <rFont val="Calibri"/>
        <family val="2"/>
        <charset val="204"/>
      </rPr>
      <t>ωz (″)</t>
    </r>
  </si>
  <si>
    <r>
      <rPr>
        <i/>
        <sz val="18"/>
        <color theme="1"/>
        <rFont val="Times New Roman"/>
        <family val="1"/>
        <charset val="204"/>
      </rPr>
      <t>m</t>
    </r>
    <r>
      <rPr>
        <i/>
        <sz val="14"/>
        <color theme="1"/>
        <rFont val="Times New Roman"/>
        <family val="1"/>
        <charset val="204"/>
      </rPr>
      <t>dm</t>
    </r>
    <r>
      <rPr>
        <sz val="14"/>
        <color theme="1"/>
        <rFont val="Times New Roman"/>
        <family val="1"/>
        <charset val="204"/>
      </rPr>
      <t xml:space="preserve"> *10^6</t>
    </r>
  </si>
  <si>
    <t>Cк(6)</t>
  </si>
  <si>
    <r>
      <rPr>
        <sz val="14"/>
        <color theme="1"/>
        <rFont val="Calibri"/>
        <family val="2"/>
        <charset val="204"/>
      </rPr>
      <t>Δ</t>
    </r>
    <r>
      <rPr>
        <sz val="14"/>
        <color theme="1"/>
        <rFont val="Times New Roman"/>
        <family val="1"/>
        <charset val="204"/>
      </rPr>
      <t>X</t>
    </r>
  </si>
  <si>
    <r>
      <rPr>
        <sz val="14"/>
        <color theme="1"/>
        <rFont val="Calibri"/>
        <family val="2"/>
        <charset val="204"/>
      </rPr>
      <t>Δ</t>
    </r>
    <r>
      <rPr>
        <sz val="14"/>
        <color theme="1"/>
        <rFont val="Times New Roman"/>
        <family val="1"/>
        <charset val="204"/>
      </rPr>
      <t>Y</t>
    </r>
  </si>
  <si>
    <r>
      <rPr>
        <sz val="14"/>
        <color theme="1"/>
        <rFont val="Calibri"/>
        <family val="2"/>
        <charset val="204"/>
      </rPr>
      <t>Δ</t>
    </r>
    <r>
      <rPr>
        <sz val="14"/>
        <color theme="1"/>
        <rFont val="Times New Roman"/>
        <family val="1"/>
        <charset val="204"/>
      </rPr>
      <t>Z</t>
    </r>
  </si>
  <si>
    <t>R(ск7)</t>
  </si>
  <si>
    <t>Cк(7)</t>
  </si>
  <si>
    <t>Cк(8)</t>
  </si>
  <si>
    <t>R(ск8)</t>
  </si>
  <si>
    <t>Cк(9)</t>
  </si>
  <si>
    <t>Ск(6) - Ск(9)</t>
  </si>
  <si>
    <t>ΔСК(6)-СК(9)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</si>
</sst>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0000"/>
    <numFmt numFmtId="166" formatCode="0.000000"/>
    <numFmt numFmtId="167" formatCode="0.0000000"/>
    <numFmt numFmtId="168" formatCode="0.0"/>
  </numFmts>
  <fonts count="10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</font>
    <font>
      <sz val="10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i/>
      <sz val="14"/>
      <color theme="1"/>
      <name val="Calibri"/>
      <family val="2"/>
      <charset val="204"/>
    </font>
    <font>
      <i/>
      <sz val="18"/>
      <color theme="1"/>
      <name val="Times New Roman"/>
      <family val="1"/>
      <charset val="204"/>
    </font>
    <font>
      <i/>
      <sz val="20"/>
      <color theme="1"/>
      <name val="Times New Roman"/>
      <family val="1"/>
      <charset val="204"/>
    </font>
    <font>
      <i/>
      <sz val="18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 applyFill="1"/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quotePrefix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67" fontId="2" fillId="2" borderId="1" xfId="0" applyNumberFormat="1" applyFont="1" applyFill="1" applyBorder="1" applyAlignment="1">
      <alignment horizontal="center"/>
    </xf>
    <xf numFmtId="166" fontId="2" fillId="2" borderId="1" xfId="0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5" fontId="2" fillId="2" borderId="0" xfId="0" applyNumberFormat="1" applyFont="1" applyFill="1" applyAlignment="1">
      <alignment horizontal="center" vertical="center"/>
    </xf>
    <xf numFmtId="168" fontId="2" fillId="0" borderId="0" xfId="0" applyNumberFormat="1" applyFont="1" applyFill="1"/>
    <xf numFmtId="2" fontId="2" fillId="0" borderId="0" xfId="0" applyNumberFormat="1" applyFont="1" applyFill="1"/>
    <xf numFmtId="164" fontId="2" fillId="0" borderId="0" xfId="0" applyNumberFormat="1" applyFont="1" applyFill="1"/>
    <xf numFmtId="167" fontId="2" fillId="0" borderId="1" xfId="0" applyNumberFormat="1" applyFont="1" applyFill="1" applyBorder="1" applyAlignment="1">
      <alignment horizontal="center" vertical="center"/>
    </xf>
    <xf numFmtId="168" fontId="2" fillId="0" borderId="1" xfId="0" applyNumberFormat="1" applyFont="1" applyFill="1" applyBorder="1" applyAlignment="1">
      <alignment horizontal="center" vertical="center"/>
    </xf>
    <xf numFmtId="164" fontId="2" fillId="0" borderId="2" xfId="0" applyNumberFormat="1" applyFont="1" applyFill="1" applyBorder="1" applyAlignment="1">
      <alignment horizontal="center" vertical="center"/>
    </xf>
    <xf numFmtId="166" fontId="2" fillId="0" borderId="2" xfId="0" applyNumberFormat="1" applyFont="1" applyFill="1" applyBorder="1" applyAlignment="1">
      <alignment horizontal="center" vertical="center"/>
    </xf>
    <xf numFmtId="166" fontId="2" fillId="0" borderId="1" xfId="0" applyNumberFormat="1" applyFont="1" applyFill="1" applyBorder="1" applyAlignment="1">
      <alignment horizontal="center" vertical="center"/>
    </xf>
    <xf numFmtId="167" fontId="2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68" fontId="2" fillId="0" borderId="0" xfId="0" applyNumberFormat="1" applyFont="1" applyFill="1" applyAlignment="1">
      <alignment horizontal="center" vertical="center"/>
    </xf>
    <xf numFmtId="2" fontId="2" fillId="0" borderId="0" xfId="0" applyNumberFormat="1" applyFont="1" applyFill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2"/>
  <sheetViews>
    <sheetView tabSelected="1" zoomScale="70" zoomScaleNormal="70" workbookViewId="0">
      <selection activeCell="J15" sqref="J15"/>
    </sheetView>
  </sheetViews>
  <sheetFormatPr defaultRowHeight="18.75" x14ac:dyDescent="0.3"/>
  <cols>
    <col min="1" max="1" width="21" style="1" customWidth="1"/>
    <col min="2" max="2" width="22" style="1" customWidth="1"/>
    <col min="3" max="3" width="18" style="1" customWidth="1"/>
    <col min="4" max="4" width="27.140625" style="1" customWidth="1"/>
    <col min="5" max="5" width="19.140625" style="1" customWidth="1"/>
    <col min="6" max="6" width="16.42578125" style="1" customWidth="1"/>
    <col min="7" max="7" width="12" style="1" customWidth="1"/>
    <col min="8" max="8" width="19" style="1" customWidth="1"/>
    <col min="9" max="9" width="16.28515625" style="1" customWidth="1"/>
    <col min="10" max="10" width="20.42578125" style="1" customWidth="1"/>
    <col min="11" max="11" width="18.85546875" style="1" customWidth="1"/>
    <col min="12" max="12" width="16" style="1" customWidth="1"/>
    <col min="13" max="13" width="16.42578125" style="1" customWidth="1"/>
    <col min="14" max="14" width="17" style="1" customWidth="1"/>
    <col min="15" max="15" width="13.5703125" style="1" customWidth="1"/>
    <col min="16" max="16" width="13" style="1" customWidth="1"/>
    <col min="17" max="17" width="14.7109375" style="1" customWidth="1"/>
    <col min="18" max="18" width="9.140625" style="1"/>
    <col min="19" max="19" width="15.140625" style="1" customWidth="1"/>
    <col min="20" max="20" width="20.140625" style="1" customWidth="1"/>
    <col min="21" max="21" width="20.85546875" style="1" customWidth="1"/>
    <col min="22" max="22" width="15.28515625" style="1" customWidth="1"/>
    <col min="23" max="23" width="12.42578125" style="1" customWidth="1"/>
    <col min="24" max="16384" width="9.140625" style="1"/>
  </cols>
  <sheetData>
    <row r="1" spans="1:19" x14ac:dyDescent="0.3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</row>
    <row r="2" spans="1:19" x14ac:dyDescent="0.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19" x14ac:dyDescent="0.3">
      <c r="A3" s="36" t="s">
        <v>8</v>
      </c>
      <c r="B3" s="36"/>
      <c r="C3" s="36"/>
      <c r="D3" s="36"/>
      <c r="E3" s="36"/>
      <c r="F3" s="36"/>
      <c r="G3" s="36"/>
      <c r="H3" s="36"/>
      <c r="I3" s="36"/>
      <c r="J3" s="8"/>
      <c r="K3" s="36" t="s">
        <v>9</v>
      </c>
      <c r="L3" s="36"/>
      <c r="M3" s="36"/>
      <c r="N3" s="36"/>
      <c r="O3" s="36"/>
      <c r="P3" s="36"/>
      <c r="Q3" s="36"/>
    </row>
    <row r="4" spans="1:19" x14ac:dyDescent="0.3">
      <c r="A4" s="36" t="s">
        <v>1</v>
      </c>
      <c r="B4" s="36"/>
      <c r="C4" s="36"/>
      <c r="D4" s="36"/>
      <c r="E4" s="36" t="s">
        <v>2</v>
      </c>
      <c r="F4" s="36"/>
      <c r="G4" s="36"/>
      <c r="H4" s="36"/>
      <c r="I4" s="9" t="s">
        <v>3</v>
      </c>
      <c r="J4" s="8"/>
      <c r="K4" s="36"/>
      <c r="L4" s="36"/>
      <c r="M4" s="36"/>
      <c r="N4" s="36"/>
      <c r="O4" s="36"/>
      <c r="P4" s="36"/>
      <c r="Q4" s="36"/>
    </row>
    <row r="5" spans="1:19" x14ac:dyDescent="0.3">
      <c r="A5" s="10" t="s">
        <v>4</v>
      </c>
      <c r="B5" s="11" t="s">
        <v>5</v>
      </c>
      <c r="C5" s="10" t="s">
        <v>6</v>
      </c>
      <c r="D5" s="9" t="s">
        <v>18</v>
      </c>
      <c r="E5" s="10" t="s">
        <v>4</v>
      </c>
      <c r="F5" s="11" t="s">
        <v>5</v>
      </c>
      <c r="G5" s="10" t="s">
        <v>6</v>
      </c>
      <c r="H5" s="9" t="s">
        <v>18</v>
      </c>
      <c r="I5" s="9" t="s">
        <v>7</v>
      </c>
      <c r="J5" s="8"/>
      <c r="K5" s="36" t="s">
        <v>10</v>
      </c>
      <c r="L5" s="36"/>
      <c r="M5" s="36" t="s">
        <v>11</v>
      </c>
      <c r="N5" s="36"/>
      <c r="O5" s="9" t="s">
        <v>12</v>
      </c>
      <c r="P5" s="36" t="s">
        <v>13</v>
      </c>
      <c r="Q5" s="36"/>
    </row>
    <row r="6" spans="1:19" x14ac:dyDescent="0.3">
      <c r="A6" s="12">
        <v>51</v>
      </c>
      <c r="B6" s="12">
        <v>31</v>
      </c>
      <c r="C6" s="13">
        <v>16.8</v>
      </c>
      <c r="D6" s="14">
        <f>RADIANS(A6+B6/60+C6/3600)</f>
        <v>0.89921690168417179</v>
      </c>
      <c r="E6" s="12">
        <v>35</v>
      </c>
      <c r="F6" s="12">
        <v>20</v>
      </c>
      <c r="G6" s="15">
        <v>38.4</v>
      </c>
      <c r="H6" s="14">
        <f>RADIANS(E6+F6/60+G6/3600)</f>
        <v>0.6168691708248758</v>
      </c>
      <c r="I6" s="16">
        <v>20</v>
      </c>
      <c r="J6" s="8"/>
      <c r="K6" s="36">
        <v>6378245</v>
      </c>
      <c r="L6" s="36"/>
      <c r="M6" s="36">
        <v>6356863.0190000003</v>
      </c>
      <c r="N6" s="36"/>
      <c r="O6" s="9">
        <f>1-(M6^2)/(K6^2)</f>
        <v>6.69342155203978E-3</v>
      </c>
      <c r="P6" s="36">
        <f>K6/SQRT(1-O6*(SIN(D6))^2)</f>
        <v>6391367.1165862093</v>
      </c>
      <c r="Q6" s="36"/>
    </row>
    <row r="7" spans="1:19" x14ac:dyDescent="0.3">
      <c r="A7" s="8"/>
      <c r="B7" s="8"/>
      <c r="C7" s="8"/>
      <c r="D7" s="8"/>
      <c r="E7" s="12"/>
      <c r="F7" s="12"/>
      <c r="G7" s="15"/>
      <c r="H7" s="8"/>
      <c r="I7" s="8"/>
      <c r="J7" s="8"/>
      <c r="K7" s="8"/>
      <c r="L7" s="8"/>
      <c r="M7" s="8"/>
      <c r="N7" s="8"/>
      <c r="O7" s="8"/>
      <c r="P7" s="8"/>
      <c r="Q7" s="8"/>
    </row>
    <row r="8" spans="1:19" x14ac:dyDescent="0.3">
      <c r="A8" s="38" t="s">
        <v>17</v>
      </c>
      <c r="B8" s="38"/>
      <c r="C8" s="38"/>
      <c r="D8" s="38"/>
      <c r="E8" s="38"/>
      <c r="F8" s="38"/>
      <c r="G8" s="17"/>
      <c r="H8" s="17"/>
      <c r="I8" s="17"/>
      <c r="J8" s="8"/>
      <c r="K8" s="8"/>
      <c r="L8" s="8"/>
      <c r="M8" s="8"/>
      <c r="N8" s="8"/>
      <c r="O8" s="8"/>
      <c r="P8" s="8"/>
      <c r="Q8" s="8"/>
    </row>
    <row r="9" spans="1:19" x14ac:dyDescent="0.3">
      <c r="A9" s="17"/>
      <c r="B9" s="17"/>
      <c r="C9" s="17"/>
      <c r="D9" s="17"/>
      <c r="E9" s="17"/>
      <c r="F9" s="17"/>
      <c r="G9" s="17"/>
      <c r="H9" s="17"/>
      <c r="I9" s="17"/>
      <c r="J9" s="8"/>
      <c r="K9" s="8"/>
      <c r="L9" s="8"/>
      <c r="M9" s="8"/>
      <c r="N9" s="8"/>
      <c r="O9" s="8"/>
      <c r="P9" s="8"/>
      <c r="Q9" s="8"/>
    </row>
    <row r="10" spans="1:19" x14ac:dyDescent="0.3">
      <c r="A10" s="9" t="s">
        <v>14</v>
      </c>
      <c r="B10" s="9" t="s">
        <v>15</v>
      </c>
      <c r="C10" s="9" t="s">
        <v>16</v>
      </c>
      <c r="D10" s="17"/>
      <c r="E10" s="17"/>
      <c r="F10" s="17"/>
      <c r="G10" s="17"/>
      <c r="H10" s="17"/>
      <c r="I10" s="17"/>
      <c r="J10" s="8"/>
      <c r="K10" s="8"/>
      <c r="L10" s="8"/>
      <c r="M10" s="8"/>
      <c r="N10" s="8"/>
      <c r="O10" s="8"/>
      <c r="P10" s="8"/>
      <c r="Q10" s="8"/>
    </row>
    <row r="11" spans="1:19" x14ac:dyDescent="0.3">
      <c r="A11" s="18">
        <f>(P6+I6)*COS(D6)*COS(H6)</f>
        <v>3243906.8169038324</v>
      </c>
      <c r="B11" s="18">
        <f>(P6+I6)*COS(D6)*SIN(H6)</f>
        <v>2300556.0898939646</v>
      </c>
      <c r="C11" s="9">
        <f>(P6+I6-P6*O6)*SIN(D6)</f>
        <v>4969942.7931031371</v>
      </c>
      <c r="D11" s="17"/>
      <c r="E11" s="17"/>
      <c r="F11" s="17"/>
      <c r="G11" s="17"/>
      <c r="H11" s="19"/>
      <c r="I11" s="17"/>
      <c r="J11" s="8"/>
      <c r="K11" s="8"/>
      <c r="L11" s="8"/>
      <c r="M11" s="8"/>
      <c r="N11" s="8"/>
      <c r="O11" s="8"/>
      <c r="P11" s="8"/>
      <c r="Q11" s="8"/>
    </row>
    <row r="12" spans="1:19" x14ac:dyDescent="0.3">
      <c r="A12" s="3"/>
      <c r="B12" s="3"/>
      <c r="C12" s="3"/>
      <c r="D12" s="3"/>
      <c r="E12" s="3"/>
      <c r="F12" s="3"/>
      <c r="G12" s="3"/>
      <c r="H12" s="3"/>
      <c r="I12" s="3"/>
    </row>
    <row r="14" spans="1:19" x14ac:dyDescent="0.3">
      <c r="A14" s="35" t="s">
        <v>19</v>
      </c>
      <c r="B14" s="35"/>
      <c r="C14" s="35"/>
      <c r="D14" s="35"/>
      <c r="E14" s="35"/>
      <c r="F14" s="35"/>
      <c r="G14" s="35"/>
      <c r="H14" s="35"/>
      <c r="I14" s="35"/>
    </row>
    <row r="15" spans="1:19" x14ac:dyDescent="0.3">
      <c r="A15" s="5" t="s">
        <v>20</v>
      </c>
      <c r="B15" s="5" t="s">
        <v>21</v>
      </c>
      <c r="C15" s="6" t="s">
        <v>22</v>
      </c>
      <c r="D15" s="6" t="s">
        <v>23</v>
      </c>
      <c r="E15" s="6" t="s">
        <v>24</v>
      </c>
      <c r="F15" s="7" t="s">
        <v>25</v>
      </c>
      <c r="G15" s="7" t="s">
        <v>26</v>
      </c>
      <c r="H15" s="7" t="s">
        <v>27</v>
      </c>
      <c r="I15" s="5" t="s">
        <v>28</v>
      </c>
    </row>
    <row r="16" spans="1:19" x14ac:dyDescent="0.3">
      <c r="A16" s="35" t="s">
        <v>29</v>
      </c>
      <c r="B16" s="35"/>
      <c r="C16" s="24">
        <v>20</v>
      </c>
      <c r="D16" s="24">
        <v>-150</v>
      </c>
      <c r="E16" s="24">
        <v>60</v>
      </c>
      <c r="F16" s="24">
        <v>-0.5</v>
      </c>
      <c r="G16" s="24">
        <v>3.5</v>
      </c>
      <c r="H16" s="24">
        <v>-2.8</v>
      </c>
      <c r="I16" s="24">
        <v>0.6</v>
      </c>
      <c r="K16" s="20"/>
      <c r="L16" s="20"/>
      <c r="M16" s="20"/>
      <c r="N16" s="20"/>
    </row>
    <row r="17" spans="1:20" x14ac:dyDescent="0.3">
      <c r="A17" s="35" t="s">
        <v>30</v>
      </c>
      <c r="B17" s="35"/>
      <c r="C17" s="24">
        <v>-10</v>
      </c>
      <c r="D17" s="24">
        <v>-100</v>
      </c>
      <c r="E17" s="24">
        <v>-100</v>
      </c>
      <c r="F17" s="24">
        <v>-1.5</v>
      </c>
      <c r="G17" s="24">
        <v>4.3</v>
      </c>
      <c r="H17" s="24">
        <v>-1.8</v>
      </c>
      <c r="I17" s="24">
        <v>0.5</v>
      </c>
    </row>
    <row r="18" spans="1:20" x14ac:dyDescent="0.3">
      <c r="A18" s="35" t="s">
        <v>31</v>
      </c>
      <c r="B18" s="35"/>
      <c r="C18" s="24">
        <v>60</v>
      </c>
      <c r="D18" s="24">
        <v>30</v>
      </c>
      <c r="E18" s="24">
        <v>90</v>
      </c>
      <c r="F18" s="24">
        <v>0.3</v>
      </c>
      <c r="G18" s="24">
        <v>1</v>
      </c>
      <c r="H18" s="24">
        <v>1.5</v>
      </c>
      <c r="I18" s="24">
        <v>2.9</v>
      </c>
      <c r="J18" s="30"/>
      <c r="K18" s="30"/>
      <c r="L18" s="30"/>
      <c r="M18" s="30"/>
      <c r="N18" s="30"/>
      <c r="O18" s="30"/>
      <c r="P18" s="31"/>
      <c r="Q18" s="30"/>
      <c r="R18" s="20"/>
    </row>
    <row r="20" spans="1:20" x14ac:dyDescent="0.3">
      <c r="A20" s="35" t="s">
        <v>32</v>
      </c>
      <c r="B20" s="35"/>
      <c r="C20" s="35"/>
      <c r="D20" s="35"/>
      <c r="E20" s="35"/>
      <c r="F20" s="35"/>
      <c r="G20" s="35"/>
      <c r="H20" s="35"/>
      <c r="I20" s="35"/>
    </row>
    <row r="21" spans="1:20" ht="26.25" x14ac:dyDescent="0.3">
      <c r="A21" s="5" t="s">
        <v>20</v>
      </c>
      <c r="B21" s="5" t="s">
        <v>21</v>
      </c>
      <c r="C21" s="6" t="s">
        <v>33</v>
      </c>
      <c r="D21" s="6" t="s">
        <v>34</v>
      </c>
      <c r="E21" s="6" t="s">
        <v>35</v>
      </c>
      <c r="F21" s="7" t="s">
        <v>36</v>
      </c>
      <c r="G21" s="7" t="s">
        <v>37</v>
      </c>
      <c r="H21" s="7" t="s">
        <v>38</v>
      </c>
      <c r="I21" s="5" t="s">
        <v>39</v>
      </c>
    </row>
    <row r="22" spans="1:20" x14ac:dyDescent="0.3">
      <c r="A22" s="35" t="s">
        <v>29</v>
      </c>
      <c r="B22" s="35"/>
      <c r="C22" s="32">
        <v>0.3</v>
      </c>
      <c r="D22" s="32">
        <v>0.6</v>
      </c>
      <c r="E22" s="32">
        <v>0.8</v>
      </c>
      <c r="F22" s="32">
        <v>0.01</v>
      </c>
      <c r="G22" s="32">
        <v>0.01</v>
      </c>
      <c r="H22" s="32">
        <v>0.01</v>
      </c>
      <c r="I22" s="32">
        <v>0.4</v>
      </c>
    </row>
    <row r="23" spans="1:20" x14ac:dyDescent="0.3">
      <c r="A23" s="35" t="s">
        <v>30</v>
      </c>
      <c r="B23" s="35"/>
      <c r="C23" s="32">
        <v>0.5</v>
      </c>
      <c r="D23" s="32">
        <v>0.7</v>
      </c>
      <c r="E23" s="32">
        <v>0.1</v>
      </c>
      <c r="F23" s="32">
        <v>0.03</v>
      </c>
      <c r="G23" s="32">
        <v>0.04</v>
      </c>
      <c r="H23" s="32">
        <v>0.03</v>
      </c>
      <c r="I23" s="32">
        <v>0.3</v>
      </c>
    </row>
    <row r="24" spans="1:20" x14ac:dyDescent="0.3">
      <c r="A24" s="35" t="s">
        <v>31</v>
      </c>
      <c r="B24" s="35"/>
      <c r="C24" s="32">
        <v>0.4</v>
      </c>
      <c r="D24" s="32">
        <v>0.4</v>
      </c>
      <c r="E24" s="32">
        <v>0.5</v>
      </c>
      <c r="F24" s="32">
        <v>0.02</v>
      </c>
      <c r="G24" s="32">
        <v>0.02</v>
      </c>
      <c r="H24" s="32">
        <v>0.04</v>
      </c>
      <c r="I24" s="32">
        <v>0.2</v>
      </c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</row>
    <row r="25" spans="1:20" ht="17.25" customHeight="1" x14ac:dyDescent="0.3"/>
    <row r="26" spans="1:20" x14ac:dyDescent="0.3">
      <c r="A26" s="34" t="s">
        <v>29</v>
      </c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</row>
    <row r="28" spans="1:20" x14ac:dyDescent="0.3">
      <c r="A28" s="34" t="s">
        <v>40</v>
      </c>
      <c r="B28" s="34"/>
      <c r="D28" s="34" t="s">
        <v>44</v>
      </c>
      <c r="E28" s="34"/>
      <c r="F28" s="34"/>
      <c r="G28" s="34"/>
      <c r="H28" s="34"/>
      <c r="I28" s="34"/>
      <c r="J28" s="34"/>
      <c r="K28" s="34"/>
      <c r="L28" s="34"/>
      <c r="M28" s="34"/>
      <c r="N28" s="34"/>
      <c r="S28" s="34" t="s">
        <v>45</v>
      </c>
      <c r="T28" s="34"/>
    </row>
    <row r="29" spans="1:20" x14ac:dyDescent="0.3">
      <c r="A29" s="2" t="s">
        <v>14</v>
      </c>
      <c r="B29" s="4">
        <f>A11</f>
        <v>3243906.8169038324</v>
      </c>
      <c r="D29" s="26">
        <f>1</f>
        <v>1</v>
      </c>
      <c r="E29" s="26">
        <f>RADIANS(H16/3600)</f>
        <v>-1.3574783071067007E-5</v>
      </c>
      <c r="F29" s="26">
        <f>RADIANS(G16/3600)*-1</f>
        <v>-1.6968478838833758E-5</v>
      </c>
      <c r="J29" s="28">
        <f>D29*$H$30</f>
        <v>1.0000005999999999</v>
      </c>
      <c r="K29" s="28">
        <f t="shared" ref="K29:L29" si="0">E29*$H$30</f>
        <v>-1.3574791215936848E-5</v>
      </c>
      <c r="L29" s="28">
        <f t="shared" si="0"/>
        <v>-1.6968489019921061E-5</v>
      </c>
      <c r="N29" s="25">
        <f t="array" ref="N29:N31">MMULT(J29:L31,B29:B31)</f>
        <v>3243793.201259607</v>
      </c>
      <c r="P29" s="2" t="s">
        <v>41</v>
      </c>
      <c r="Q29" s="24">
        <f>C16</f>
        <v>20</v>
      </c>
      <c r="S29" s="2" t="s">
        <v>14</v>
      </c>
      <c r="T29" s="4">
        <f>N29+Q29</f>
        <v>3243813.201259607</v>
      </c>
    </row>
    <row r="30" spans="1:20" x14ac:dyDescent="0.3">
      <c r="A30" s="2" t="s">
        <v>15</v>
      </c>
      <c r="B30" s="4">
        <f>B11</f>
        <v>2300556.0898939646</v>
      </c>
      <c r="D30" s="26">
        <f>RADIANS(H16/3600)*-1</f>
        <v>1.3574783071067007E-5</v>
      </c>
      <c r="E30" s="26">
        <v>1</v>
      </c>
      <c r="F30" s="26">
        <f>RADIANS(F16/3600)</f>
        <v>-2.4240684055476799E-6</v>
      </c>
      <c r="H30" s="23">
        <f>1+I16*10^-6</f>
        <v>1.0000005999999999</v>
      </c>
      <c r="J30" s="23">
        <f>D30*$H$30</f>
        <v>1.3574791215936848E-5</v>
      </c>
      <c r="K30" s="23">
        <f>E30*$H$30</f>
        <v>1.0000005999999999</v>
      </c>
      <c r="L30" s="23">
        <f t="shared" ref="L30" si="1">F30*$H$30</f>
        <v>-2.4240698599887232E-6</v>
      </c>
      <c r="N30" s="4">
        <v>2300589.4580968511</v>
      </c>
      <c r="P30" s="2" t="s">
        <v>42</v>
      </c>
      <c r="Q30" s="24">
        <f>D16</f>
        <v>-150</v>
      </c>
      <c r="S30" s="2" t="s">
        <v>15</v>
      </c>
      <c r="T30" s="4">
        <f t="shared" ref="T30:T31" si="2">N30+Q30</f>
        <v>2300439.4580968511</v>
      </c>
    </row>
    <row r="31" spans="1:20" x14ac:dyDescent="0.3">
      <c r="A31" s="2" t="s">
        <v>16</v>
      </c>
      <c r="B31" s="2">
        <f>C11</f>
        <v>4969942.7931031371</v>
      </c>
      <c r="D31" s="26">
        <f>RADIANS(G16/3600)</f>
        <v>1.6968478838833758E-5</v>
      </c>
      <c r="E31" s="26">
        <f>RADIANS(F16/3600)*-1</f>
        <v>2.4240684055476799E-6</v>
      </c>
      <c r="F31" s="26">
        <v>1</v>
      </c>
      <c r="J31" s="23">
        <f>D31*$H$30</f>
        <v>1.6968489019921061E-5</v>
      </c>
      <c r="K31" s="23">
        <f t="shared" ref="K31" si="3">E31*$H$30</f>
        <v>2.4240698599887232E-6</v>
      </c>
      <c r="L31" s="23">
        <f>F31*$H$30</f>
        <v>1.0000005999999999</v>
      </c>
      <c r="N31" s="4">
        <v>4970006.3959746948</v>
      </c>
      <c r="P31" s="2" t="s">
        <v>43</v>
      </c>
      <c r="Q31" s="24">
        <f>E16</f>
        <v>60</v>
      </c>
      <c r="S31" s="2" t="s">
        <v>16</v>
      </c>
      <c r="T31" s="4">
        <f t="shared" si="2"/>
        <v>4970066.3959746948</v>
      </c>
    </row>
    <row r="33" spans="1:22" x14ac:dyDescent="0.3">
      <c r="A33" s="34" t="s">
        <v>30</v>
      </c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</row>
    <row r="35" spans="1:22" x14ac:dyDescent="0.3">
      <c r="A35" s="34" t="s">
        <v>45</v>
      </c>
      <c r="B35" s="34"/>
      <c r="D35" s="34" t="s">
        <v>47</v>
      </c>
      <c r="E35" s="34"/>
      <c r="F35" s="34"/>
      <c r="G35" s="34"/>
      <c r="H35" s="34"/>
      <c r="I35" s="34"/>
      <c r="J35" s="34"/>
      <c r="K35" s="34"/>
      <c r="L35" s="34"/>
      <c r="M35" s="34"/>
      <c r="N35" s="34"/>
      <c r="S35" s="34" t="s">
        <v>46</v>
      </c>
      <c r="T35" s="34"/>
    </row>
    <row r="36" spans="1:22" x14ac:dyDescent="0.3">
      <c r="A36" s="2" t="s">
        <v>14</v>
      </c>
      <c r="B36" s="4">
        <f>T29</f>
        <v>3243813.201259607</v>
      </c>
      <c r="D36" s="26">
        <f>1</f>
        <v>1</v>
      </c>
      <c r="E36" s="26">
        <f>RADIANS(H17/3600)</f>
        <v>-8.7266462599716482E-6</v>
      </c>
      <c r="F36" s="26">
        <f>RADIANS(G17/3600)*-1</f>
        <v>-2.0846988287710047E-5</v>
      </c>
      <c r="J36" s="28">
        <f>D36*$H$37</f>
        <v>1.0000005000000001</v>
      </c>
      <c r="K36" s="28">
        <f t="shared" ref="K36" si="4">E36*$H$37</f>
        <v>-8.7266506232947784E-6</v>
      </c>
      <c r="L36" s="28">
        <f>F36*$H$37</f>
        <v>-2.0846998711204194E-5</v>
      </c>
      <c r="N36" s="25">
        <f t="array" ref="N36:N38">MMULT(J36:L38,B36:B38)</f>
        <v>3243691.1370670255</v>
      </c>
      <c r="P36" s="2" t="s">
        <v>41</v>
      </c>
      <c r="Q36" s="24">
        <f>C17</f>
        <v>-10</v>
      </c>
      <c r="S36" s="2" t="s">
        <v>14</v>
      </c>
      <c r="T36" s="4">
        <f>N36+Q36</f>
        <v>3243681.1370670255</v>
      </c>
    </row>
    <row r="37" spans="1:22" x14ac:dyDescent="0.3">
      <c r="A37" s="2" t="s">
        <v>15</v>
      </c>
      <c r="B37" s="4">
        <f t="shared" ref="B37:B38" si="5">T30</f>
        <v>2300439.4580968511</v>
      </c>
      <c r="D37" s="26">
        <f>RADIANS(H17/3600)*-1</f>
        <v>8.7266462599716482E-6</v>
      </c>
      <c r="E37" s="26">
        <v>1</v>
      </c>
      <c r="F37" s="26">
        <f>RADIANS(F17/3600)</f>
        <v>-7.2722052166430402E-6</v>
      </c>
      <c r="H37" s="23">
        <f>1+I17*10^-6</f>
        <v>1.0000005000000001</v>
      </c>
      <c r="J37" s="28">
        <f>D37*$H$37</f>
        <v>8.7266506232947784E-6</v>
      </c>
      <c r="K37" s="28">
        <f t="shared" ref="K37:K38" si="6">E37*$H$37</f>
        <v>1.0000005000000001</v>
      </c>
      <c r="L37" s="28">
        <f t="shared" ref="L37:L38" si="7">F37*$H$37</f>
        <v>-7.272208852745649E-6</v>
      </c>
      <c r="N37" s="4">
        <v>2300432.7725802315</v>
      </c>
      <c r="P37" s="2" t="s">
        <v>42</v>
      </c>
      <c r="Q37" s="24">
        <f>D17</f>
        <v>-100</v>
      </c>
      <c r="S37" s="2" t="s">
        <v>15</v>
      </c>
      <c r="T37" s="4">
        <f t="shared" ref="T37:T38" si="8">N37+Q37</f>
        <v>2300332.7725802315</v>
      </c>
    </row>
    <row r="38" spans="1:22" x14ac:dyDescent="0.3">
      <c r="A38" s="2" t="s">
        <v>16</v>
      </c>
      <c r="B38" s="4">
        <f t="shared" si="5"/>
        <v>4970066.3959746948</v>
      </c>
      <c r="D38" s="26">
        <f>RADIANS(G17/3600)</f>
        <v>2.0846988287710047E-5</v>
      </c>
      <c r="E38" s="26">
        <f>RADIANS(F17/3600)*-1</f>
        <v>7.2722052166430402E-6</v>
      </c>
      <c r="F38" s="26">
        <v>1</v>
      </c>
      <c r="J38" s="28">
        <f t="shared" ref="J38" si="9">D38*$H$37</f>
        <v>2.0846998711204194E-5</v>
      </c>
      <c r="K38" s="28">
        <f t="shared" si="6"/>
        <v>7.272208852745649E-6</v>
      </c>
      <c r="L38" s="28">
        <f t="shared" si="7"/>
        <v>1.0000005000000001</v>
      </c>
      <c r="N38" s="4">
        <v>4970153.2340537114</v>
      </c>
      <c r="P38" s="2" t="s">
        <v>43</v>
      </c>
      <c r="Q38" s="24">
        <f>E17</f>
        <v>-100</v>
      </c>
      <c r="S38" s="2" t="s">
        <v>16</v>
      </c>
      <c r="T38" s="4">
        <f t="shared" si="8"/>
        <v>4970053.2340537114</v>
      </c>
    </row>
    <row r="40" spans="1:22" x14ac:dyDescent="0.3">
      <c r="A40" s="34" t="s">
        <v>31</v>
      </c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</row>
    <row r="42" spans="1:22" x14ac:dyDescent="0.3">
      <c r="A42" s="34" t="s">
        <v>46</v>
      </c>
      <c r="B42" s="34"/>
      <c r="D42" s="34" t="s">
        <v>47</v>
      </c>
      <c r="E42" s="34"/>
      <c r="F42" s="34"/>
      <c r="G42" s="34"/>
      <c r="H42" s="34"/>
      <c r="I42" s="34"/>
      <c r="J42" s="34"/>
      <c r="K42" s="34"/>
      <c r="L42" s="34"/>
      <c r="M42" s="34"/>
      <c r="N42" s="34"/>
      <c r="S42" s="34" t="s">
        <v>48</v>
      </c>
      <c r="T42" s="34"/>
    </row>
    <row r="43" spans="1:22" x14ac:dyDescent="0.3">
      <c r="A43" s="2" t="s">
        <v>14</v>
      </c>
      <c r="B43" s="4">
        <f>T36</f>
        <v>3243681.1370670255</v>
      </c>
      <c r="D43" s="26">
        <f>1</f>
        <v>1</v>
      </c>
      <c r="E43" s="26">
        <f>RADIANS(H18/3600)</f>
        <v>7.2722052166430402E-6</v>
      </c>
      <c r="F43" s="26">
        <f>RADIANS(G18/3600)*-1</f>
        <v>-4.8481368110953598E-6</v>
      </c>
      <c r="J43" s="28">
        <f>D43*$H$44</f>
        <v>1.0000028999999999</v>
      </c>
      <c r="K43" s="28">
        <f t="shared" ref="K43:L43" si="10">E43*$H$44</f>
        <v>7.2722263060381681E-6</v>
      </c>
      <c r="L43" s="28">
        <f t="shared" si="10"/>
        <v>-4.8481508706921118E-6</v>
      </c>
      <c r="N43" s="25">
        <f t="array" ref="N43:N45">MMULT(J43:L45,B43:B45)</f>
        <v>3243683.1767149102</v>
      </c>
      <c r="P43" s="2" t="s">
        <v>41</v>
      </c>
      <c r="Q43" s="24">
        <f>C18</f>
        <v>60</v>
      </c>
      <c r="S43" s="2" t="s">
        <v>14</v>
      </c>
      <c r="T43" s="4">
        <f>N43+Q43</f>
        <v>3243743.1767149102</v>
      </c>
      <c r="V43" s="22"/>
    </row>
    <row r="44" spans="1:22" x14ac:dyDescent="0.3">
      <c r="A44" s="2" t="s">
        <v>15</v>
      </c>
      <c r="B44" s="4">
        <f t="shared" ref="B44:B45" si="11">T37</f>
        <v>2300332.7725802315</v>
      </c>
      <c r="D44" s="26">
        <f>RADIANS(H18/3600)*-1</f>
        <v>-7.2722052166430402E-6</v>
      </c>
      <c r="E44" s="26">
        <v>1</v>
      </c>
      <c r="F44" s="26">
        <f>RADIANS(F18/3600)</f>
        <v>1.4544410433286078E-6</v>
      </c>
      <c r="H44" s="23">
        <f>1+I18*10^-6</f>
        <v>1.0000028999999999</v>
      </c>
      <c r="J44" s="28">
        <f t="shared" ref="J44:J45" si="12">D44*$H$44</f>
        <v>-7.2722263060381681E-6</v>
      </c>
      <c r="K44" s="28">
        <f t="shared" ref="K44:K45" si="13">E44*$H$44</f>
        <v>1.0000028999999999</v>
      </c>
      <c r="L44" s="28">
        <f>F44*$H$44</f>
        <v>1.4544452612076334E-6</v>
      </c>
      <c r="N44" s="4">
        <v>2300323.0834323522</v>
      </c>
      <c r="P44" s="2" t="s">
        <v>42</v>
      </c>
      <c r="Q44" s="24">
        <f>D18</f>
        <v>30</v>
      </c>
      <c r="S44" s="2" t="s">
        <v>15</v>
      </c>
      <c r="T44" s="4">
        <f t="shared" ref="T44:T45" si="14">N44+Q44</f>
        <v>2300353.0834323522</v>
      </c>
      <c r="V44" s="22"/>
    </row>
    <row r="45" spans="1:22" x14ac:dyDescent="0.3">
      <c r="A45" s="2" t="s">
        <v>16</v>
      </c>
      <c r="B45" s="4">
        <f t="shared" si="11"/>
        <v>4970053.2340537114</v>
      </c>
      <c r="D45" s="26">
        <f>RADIANS(G18/3600)</f>
        <v>4.8481368110953598E-6</v>
      </c>
      <c r="E45" s="26">
        <f>RADIANS(F18/3600)*-1</f>
        <v>-1.4544410433286078E-6</v>
      </c>
      <c r="F45" s="26">
        <v>1</v>
      </c>
      <c r="J45" s="28">
        <f t="shared" si="12"/>
        <v>4.8481508706921118E-6</v>
      </c>
      <c r="K45" s="28">
        <f t="shared" si="13"/>
        <v>-1.4544452612076334E-6</v>
      </c>
      <c r="L45" s="28">
        <f>F45*$H$44</f>
        <v>1.0000028999999999</v>
      </c>
      <c r="N45" s="4">
        <v>4970080.0273555182</v>
      </c>
      <c r="P45" s="2" t="s">
        <v>43</v>
      </c>
      <c r="Q45" s="24">
        <f>E18</f>
        <v>90</v>
      </c>
      <c r="S45" s="2" t="s">
        <v>16</v>
      </c>
      <c r="T45" s="4">
        <f t="shared" si="14"/>
        <v>4970170.0273555182</v>
      </c>
      <c r="V45" s="22"/>
    </row>
    <row r="47" spans="1:22" x14ac:dyDescent="0.3">
      <c r="A47" s="34" t="s">
        <v>49</v>
      </c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</row>
    <row r="48" spans="1:22" x14ac:dyDescent="0.3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</row>
    <row r="49" spans="1:23" x14ac:dyDescent="0.3">
      <c r="A49" s="33" t="s">
        <v>50</v>
      </c>
      <c r="B49" s="34"/>
      <c r="D49" s="7" t="s">
        <v>25</v>
      </c>
      <c r="E49" s="7" t="s">
        <v>26</v>
      </c>
      <c r="F49" s="7" t="s">
        <v>27</v>
      </c>
      <c r="G49" s="5" t="s">
        <v>28</v>
      </c>
      <c r="K49" s="26">
        <f>1</f>
        <v>1</v>
      </c>
      <c r="L49" s="26">
        <f>RADIANS(F50/3600)</f>
        <v>-1.5029224114395614E-5</v>
      </c>
      <c r="M49" s="26">
        <f>RADIANS(E50/3600)*-1</f>
        <v>-4.2663603937639171E-5</v>
      </c>
      <c r="O49" s="27">
        <f>K49*$I$50</f>
        <v>1.0000039999999999</v>
      </c>
      <c r="P49" s="27">
        <f t="shared" ref="P49:Q49" si="15">L49*$I$50</f>
        <v>-1.502928423129207E-5</v>
      </c>
      <c r="Q49" s="27">
        <f t="shared" si="15"/>
        <v>-4.2663774592054921E-5</v>
      </c>
      <c r="S49" s="4">
        <f t="array" ref="S49:S51">MMULT(O49:Q51,B29:B31)</f>
        <v>3243673.1803006744</v>
      </c>
      <c r="U49" s="4">
        <f>S49+B50</f>
        <v>3243743.1803006744</v>
      </c>
      <c r="W49" s="22">
        <f>U49-T43</f>
        <v>3.5857642069458961E-3</v>
      </c>
    </row>
    <row r="50" spans="1:23" x14ac:dyDescent="0.3">
      <c r="A50" s="2" t="s">
        <v>41</v>
      </c>
      <c r="B50" s="4">
        <f>C16+C17+C18</f>
        <v>70</v>
      </c>
      <c r="D50" s="4">
        <f>F16+F17+F18</f>
        <v>-1.7</v>
      </c>
      <c r="E50" s="4">
        <f t="shared" ref="E50:G50" si="16">G16+G17+G18</f>
        <v>8.8000000000000007</v>
      </c>
      <c r="F50" s="4">
        <f t="shared" si="16"/>
        <v>-3.0999999999999996</v>
      </c>
      <c r="G50" s="4">
        <f t="shared" si="16"/>
        <v>4</v>
      </c>
      <c r="I50" s="2">
        <f>1+G50*10^-6</f>
        <v>1.0000039999999999</v>
      </c>
      <c r="K50" s="27">
        <f>RADIANS(F50/3600)*-1</f>
        <v>1.5029224114395614E-5</v>
      </c>
      <c r="L50" s="27">
        <v>1</v>
      </c>
      <c r="M50" s="27">
        <f>RADIANS(D50/3600)</f>
        <v>-8.2418325788621116E-6</v>
      </c>
      <c r="O50" s="27">
        <f t="shared" ref="O50:O51" si="17">K50*$I$50</f>
        <v>1.502928423129207E-5</v>
      </c>
      <c r="P50" s="27">
        <f t="shared" ref="P50:P51" si="18">L50*$I$50</f>
        <v>1.0000039999999999</v>
      </c>
      <c r="Q50" s="27">
        <f t="shared" ref="Q50:Q51" si="19">M50*$I$50</f>
        <v>-8.2418655461924255E-6</v>
      </c>
      <c r="S50" s="4">
        <v>2300573.0841156221</v>
      </c>
      <c r="U50" s="4">
        <f t="shared" ref="U50:U51" si="20">S50+B51</f>
        <v>2300353.0841156221</v>
      </c>
      <c r="W50" s="22">
        <f t="shared" ref="W50:W51" si="21">U50-T44</f>
        <v>6.832699291408062E-4</v>
      </c>
    </row>
    <row r="51" spans="1:23" x14ac:dyDescent="0.3">
      <c r="A51" s="2" t="s">
        <v>42</v>
      </c>
      <c r="B51" s="4">
        <f>D16+D17+D18</f>
        <v>-220</v>
      </c>
      <c r="K51" s="27">
        <f>RADIANS(E50/3600)</f>
        <v>4.2663603937639171E-5</v>
      </c>
      <c r="L51" s="27">
        <f>RADIANS(D50/3600)*-1</f>
        <v>8.2418325788621116E-6</v>
      </c>
      <c r="M51" s="27">
        <v>1</v>
      </c>
      <c r="O51" s="27">
        <f t="shared" si="17"/>
        <v>4.2663774592054921E-5</v>
      </c>
      <c r="P51" s="27">
        <f t="shared" si="18"/>
        <v>8.2418655461924255E-6</v>
      </c>
      <c r="Q51" s="27">
        <f t="shared" si="19"/>
        <v>1.0000039999999999</v>
      </c>
      <c r="S51" s="4">
        <v>4970120.031057518</v>
      </c>
      <c r="U51" s="4">
        <f t="shared" si="20"/>
        <v>4970170.031057518</v>
      </c>
      <c r="W51" s="22">
        <f t="shared" si="21"/>
        <v>3.7019997835159302E-3</v>
      </c>
    </row>
    <row r="52" spans="1:23" x14ac:dyDescent="0.3">
      <c r="A52" s="2" t="s">
        <v>43</v>
      </c>
      <c r="B52" s="4">
        <f>E16+E17+E18</f>
        <v>50</v>
      </c>
    </row>
  </sheetData>
  <mergeCells count="34">
    <mergeCell ref="P5:Q5"/>
    <mergeCell ref="P6:Q6"/>
    <mergeCell ref="A1:S1"/>
    <mergeCell ref="K3:Q4"/>
    <mergeCell ref="A8:F8"/>
    <mergeCell ref="K5:L5"/>
    <mergeCell ref="M5:N5"/>
    <mergeCell ref="K6:L6"/>
    <mergeCell ref="M6:N6"/>
    <mergeCell ref="A4:D4"/>
    <mergeCell ref="E4:H4"/>
    <mergeCell ref="A3:I3"/>
    <mergeCell ref="A24:B24"/>
    <mergeCell ref="A17:B17"/>
    <mergeCell ref="A18:B18"/>
    <mergeCell ref="A14:I14"/>
    <mergeCell ref="A20:I20"/>
    <mergeCell ref="A22:B22"/>
    <mergeCell ref="A23:B23"/>
    <mergeCell ref="A16:B16"/>
    <mergeCell ref="A35:B35"/>
    <mergeCell ref="D35:N35"/>
    <mergeCell ref="S35:T35"/>
    <mergeCell ref="A33:T33"/>
    <mergeCell ref="A26:T26"/>
    <mergeCell ref="A28:B28"/>
    <mergeCell ref="D28:N28"/>
    <mergeCell ref="S28:T28"/>
    <mergeCell ref="A49:B49"/>
    <mergeCell ref="A40:T40"/>
    <mergeCell ref="A42:B42"/>
    <mergeCell ref="D42:N42"/>
    <mergeCell ref="S42:T42"/>
    <mergeCell ref="A47:T4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42" sqref="C42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2021-12-01T11:44:58Z</dcterms:modified>
</cp:coreProperties>
</file>